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bbdf8f22560c37e/_Cyvic/30-Community-Adventures/UnitasUS/01-National/70-Exports/"/>
    </mc:Choice>
  </mc:AlternateContent>
  <xr:revisionPtr revIDLastSave="0" documentId="8_{7523EAC0-CC07-E743-860E-5B17BD8FDB1A}" xr6:coauthVersionLast="47" xr6:coauthVersionMax="47" xr10:uidLastSave="{00000000-0000-0000-0000-000000000000}"/>
  <bookViews>
    <workbookView xWindow="8740" yWindow="1700" windowWidth="27640" windowHeight="23940" xr2:uid="{DA696BF1-4BC4-DF4B-925B-F49D2EDC5214}"/>
  </bookViews>
  <sheets>
    <sheet name="US_FedBudget" sheetId="2" r:id="rId1"/>
  </sheets>
  <definedNames>
    <definedName name="_xlnm.Print_Area" localSheetId="0">US_FedBudget!$A$1:$H$133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" l="1"/>
  <c r="E5" i="2" s="1"/>
  <c r="E12" i="2"/>
  <c r="E11" i="2" s="1"/>
  <c r="E13" i="2"/>
  <c r="E18" i="2"/>
  <c r="E17" i="2" s="1"/>
  <c r="E21" i="2"/>
  <c r="F21" i="2" s="1"/>
  <c r="E22" i="2"/>
  <c r="F22" i="2"/>
  <c r="E24" i="2"/>
  <c r="F24" i="2" s="1"/>
  <c r="E25" i="2"/>
  <c r="C30" i="2"/>
  <c r="C4" i="2" s="1"/>
  <c r="E31" i="2"/>
  <c r="E30" i="2" s="1"/>
  <c r="E32" i="2"/>
  <c r="E34" i="2"/>
  <c r="E35" i="2"/>
  <c r="F37" i="2"/>
  <c r="C43" i="2"/>
  <c r="E44" i="2"/>
  <c r="H45" i="2" s="1"/>
  <c r="E45" i="2"/>
  <c r="E50" i="2"/>
  <c r="E55" i="2"/>
  <c r="E56" i="2" s="1"/>
  <c r="E60" i="2"/>
  <c r="C64" i="2"/>
  <c r="E66" i="2"/>
  <c r="I68" i="2" s="1"/>
  <c r="E73" i="2"/>
  <c r="F77" i="2"/>
  <c r="C84" i="2"/>
  <c r="E92" i="2"/>
  <c r="C93" i="2"/>
  <c r="H31" i="2" l="1"/>
  <c r="F30" i="2"/>
  <c r="H12" i="2"/>
  <c r="F11" i="2"/>
  <c r="D35" i="2"/>
  <c r="D17" i="2"/>
  <c r="D30" i="2"/>
  <c r="D32" i="2"/>
  <c r="C81" i="2"/>
  <c r="D33" i="2"/>
  <c r="D34" i="2"/>
  <c r="D5" i="2"/>
  <c r="D22" i="2"/>
  <c r="D24" i="2"/>
  <c r="D21" i="2"/>
  <c r="D31" i="2"/>
  <c r="D11" i="2"/>
  <c r="D12" i="2"/>
  <c r="F17" i="2"/>
  <c r="H18" i="2"/>
  <c r="E4" i="2"/>
  <c r="H5" i="2" s="1"/>
  <c r="F5" i="2"/>
  <c r="F39" i="2" s="1"/>
  <c r="H6" i="2"/>
  <c r="E74" i="2"/>
  <c r="E72" i="2" s="1"/>
  <c r="E61" i="2"/>
  <c r="E59" i="2" s="1"/>
  <c r="E51" i="2"/>
  <c r="E49" i="2" s="1"/>
  <c r="E54" i="2"/>
  <c r="F44" i="2"/>
  <c r="E65" i="2"/>
  <c r="C42" i="2"/>
  <c r="H25" i="2"/>
  <c r="F72" i="2" l="1"/>
  <c r="H73" i="2"/>
  <c r="F49" i="2"/>
  <c r="H50" i="2"/>
  <c r="E43" i="2"/>
  <c r="F59" i="2"/>
  <c r="H60" i="2"/>
  <c r="D56" i="2"/>
  <c r="D49" i="2"/>
  <c r="D57" i="2"/>
  <c r="D59" i="2"/>
  <c r="D72" i="2"/>
  <c r="D50" i="2"/>
  <c r="D64" i="2"/>
  <c r="D44" i="2"/>
  <c r="D77" i="2"/>
  <c r="D54" i="2"/>
  <c r="D65" i="2"/>
  <c r="D55" i="2"/>
  <c r="D51" i="2"/>
  <c r="D52" i="2"/>
  <c r="H11" i="2"/>
  <c r="D43" i="2"/>
  <c r="H55" i="2"/>
  <c r="F54" i="2"/>
  <c r="H66" i="2"/>
  <c r="H68" i="2"/>
  <c r="E64" i="2"/>
  <c r="F65" i="2"/>
  <c r="H24" i="2"/>
  <c r="F79" i="2"/>
  <c r="H30" i="2"/>
  <c r="H17" i="2"/>
  <c r="F4" i="2"/>
  <c r="H4" i="2"/>
  <c r="E42" i="2" l="1"/>
  <c r="F42" i="2" l="1"/>
  <c r="H90" i="2" s="1"/>
  <c r="H42" i="2"/>
  <c r="E81" i="2"/>
  <c r="E84" i="2" s="1"/>
  <c r="E85" i="2" s="1"/>
  <c r="E87" i="2" s="1"/>
  <c r="E91" i="2" s="1"/>
  <c r="E93" i="2" s="1"/>
</calcChain>
</file>

<file path=xl/sharedStrings.xml><?xml version="1.0" encoding="utf-8"?>
<sst xmlns="http://schemas.openxmlformats.org/spreadsheetml/2006/main" count="160" uniqueCount="149">
  <si>
    <t>https://inequality.org/facts/income-inequality/#ceo-worker-pay-gaps</t>
  </si>
  <si>
    <t>CEO-worker pay gaps</t>
  </si>
  <si>
    <t>https://worldpopulationreview.com/country-rankings/gini-coefficient-by-country</t>
  </si>
  <si>
    <t>Gini Co-efficient by country</t>
  </si>
  <si>
    <t>https://en.wikipedia.org/wiki/Income_inequality_in_the_United_States</t>
  </si>
  <si>
    <t>Income inequality in the US</t>
  </si>
  <si>
    <t>Income Equality</t>
  </si>
  <si>
    <t>https://econofact.org/u-s-defense-spending-in-historical-and-international-context</t>
  </si>
  <si>
    <t>US historical defense spending</t>
  </si>
  <si>
    <t>https://en.wikipedia.org/wiki/Military_budget_of_the_United_States</t>
  </si>
  <si>
    <t>US Military Budget</t>
  </si>
  <si>
    <t>Defense Spending</t>
  </si>
  <si>
    <t>https://www.pwc.com/gx/en/tax/newsletters/tax-policy-bulletin/assets/pwc-oecd-un-updated-income-capital-model-tax-conventions.pdf</t>
  </si>
  <si>
    <t>OECD and UN updated income and capital Model Tax Conventions</t>
  </si>
  <si>
    <t>https://home.treasury.gov/policy-issues/tax-policy/international-tax</t>
  </si>
  <si>
    <t>International taxes</t>
  </si>
  <si>
    <t>https://taxfoundation.org/blog/raising-federal-revenues-options/</t>
  </si>
  <si>
    <t>Raising federal revenue options</t>
  </si>
  <si>
    <t>https://www.investopedia.com/terms/b/border-adjustment-tax.asp</t>
  </si>
  <si>
    <t>Border adjustment tax</t>
  </si>
  <si>
    <t>https://taxfoundation.org/research/all/federal/us-consumption-tax-vs-income-tax/</t>
  </si>
  <si>
    <t>Consumption vs Income taxes</t>
  </si>
  <si>
    <t>https://en.wikipedia.org/wiki/Income_tax_in_the_United_States</t>
  </si>
  <si>
    <t>US Income tax policy</t>
  </si>
  <si>
    <t>Tax Policy</t>
  </si>
  <si>
    <t>https://www.forbes.com/sites/mikepatton/2015/10/31/a-brief-history-of-the-individual-and-corporate-income-tax/</t>
  </si>
  <si>
    <t>History of US taxes</t>
  </si>
  <si>
    <t>https://bradfordtaxinstitute.com/Free_Resources/Federal-Income-Tax-Rates.aspx</t>
  </si>
  <si>
    <t>Federal Income Tax rates</t>
  </si>
  <si>
    <t>https://www.businessinsider.com/income-tax-history-2015-3?op=1</t>
  </si>
  <si>
    <t>Income Tax history</t>
  </si>
  <si>
    <t>https://taxfoundation.org/data/all/federal/historical-income-tax-rates-brackets/</t>
  </si>
  <si>
    <t>Historical Income tax rates</t>
  </si>
  <si>
    <t>https://en.wikipedia.org/wiki/Taxation_in_the_United_States</t>
  </si>
  <si>
    <t>Taxation in the US</t>
  </si>
  <si>
    <t>Taxes</t>
  </si>
  <si>
    <t>https://fred.stlouisfed.org/series/GFDEGDQ188S</t>
  </si>
  <si>
    <t>Federal Debt: Total Public Debt as Percent of Gross Domestic Product</t>
  </si>
  <si>
    <t>https://fred.stlouisfed.org/series/GFDEBTN/</t>
  </si>
  <si>
    <t>Federal Debt: Total Public Debt</t>
  </si>
  <si>
    <t>https://en.wikipedia.org/wiki/National_debt_of_the_United_States</t>
  </si>
  <si>
    <t>US Federal Debt</t>
  </si>
  <si>
    <t>Debt</t>
  </si>
  <si>
    <t>https://www.cbo.gov/publication/59727</t>
  </si>
  <si>
    <t>US Federal Budget Infographic Fiscal 2023</t>
  </si>
  <si>
    <t>https://www.cbo.gov/publication/61172</t>
  </si>
  <si>
    <t>The Budget and Economic Outlook: 2025 to 2035</t>
  </si>
  <si>
    <t>https://www.govinfo.gov/content/pkg/BUDGET-2023-BUD/pdf/BUDGET-2023-BUD-26.pdf</t>
  </si>
  <si>
    <t>US Federal Government Budget Summary tables</t>
  </si>
  <si>
    <t>https://en.wikipedia.org/wiki/United_States_federal_budget</t>
  </si>
  <si>
    <t>US Federal Budget</t>
  </si>
  <si>
    <t>General Budget</t>
  </si>
  <si>
    <t>References</t>
  </si>
  <si>
    <t>All policy choices can be revisited at a later time if conditions warrant it (as long as the Balanced Budget law is followed)</t>
  </si>
  <si>
    <t>Projected US Federal Debt in 2035</t>
  </si>
  <si>
    <t>The purpose of a balanced budget mechanism is to force Congress and the Executive branch to make policy compromises</t>
  </si>
  <si>
    <t>Target 90% of GDP as baseline for triggering balanced budget requirements</t>
  </si>
  <si>
    <t>Percent of GDP</t>
  </si>
  <si>
    <t>US GDP 2023/2035</t>
  </si>
  <si>
    <t>Total US Federal Debt 2023/2035</t>
  </si>
  <si>
    <t>Total Budget Balance  Change YoY</t>
  </si>
  <si>
    <t>Analysis</t>
  </si>
  <si>
    <t>Reduce national debt by $1.2T a year for ten years</t>
  </si>
  <si>
    <t>10 years</t>
  </si>
  <si>
    <t>Deficit Reduction</t>
  </si>
  <si>
    <t>Deficit</t>
  </si>
  <si>
    <t>Check</t>
  </si>
  <si>
    <t>Interest should decrease over time but not assuming that</t>
  </si>
  <si>
    <t>Interest on Debt</t>
  </si>
  <si>
    <t>Includes reformation, consolidation, and elimination of federal agencies</t>
  </si>
  <si>
    <t>Organizational reform (Zero based budgeting)</t>
  </si>
  <si>
    <t>80% Budget</t>
  </si>
  <si>
    <t>Base Non Defense</t>
  </si>
  <si>
    <t>Nondefense</t>
  </si>
  <si>
    <t>Incorporate private markets while keeping VA specific facilities and programs</t>
  </si>
  <si>
    <t>VA reform</t>
  </si>
  <si>
    <t>Look to Ukraine as innovative, cost effective procurement</t>
  </si>
  <si>
    <t>Procurement reform (Zero based budgeting)</t>
  </si>
  <si>
    <t>Strategy reform</t>
  </si>
  <si>
    <t>The country no longer prioritizes the US military as the military of last resort for the world, right size it to reflect that</t>
  </si>
  <si>
    <t>One theater war</t>
  </si>
  <si>
    <t>Base Defense</t>
  </si>
  <si>
    <t>Reduce defense spending to 2.5% of GDP ($588B) Current is 3.25% GDP</t>
  </si>
  <si>
    <t>Defense</t>
  </si>
  <si>
    <t>Discretionary Spending</t>
  </si>
  <si>
    <t>Reforms</t>
  </si>
  <si>
    <t>Base Other</t>
  </si>
  <si>
    <t>Other (SNAP/Fed Emp Benefits/Student aid)</t>
  </si>
  <si>
    <t>Base Medicaid</t>
  </si>
  <si>
    <t>Medicaid</t>
  </si>
  <si>
    <t>Look to reforming Medicare Advantage using Healthcare Management Corporations</t>
  </si>
  <si>
    <t>Base Medicare</t>
  </si>
  <si>
    <t>Senior debt payments go first to refunding SS and Medicare Trust funds (from borrowing by Fed Gov)</t>
  </si>
  <si>
    <t>Medicare</t>
  </si>
  <si>
    <t>See above, system must be indexed to mortality in order to stay solvent</t>
  </si>
  <si>
    <t>Phased withdrawals</t>
  </si>
  <si>
    <t>If SS payments are inflation adjusted, then the system should be indexed to mortality tables</t>
  </si>
  <si>
    <t>Apply mortality tables</t>
  </si>
  <si>
    <t>Base Social Security</t>
  </si>
  <si>
    <t>Senior debt payments go first to refunding SS and Medicare Trust funds in order to gurantee their solvency (from borrowing by Fed Gov)</t>
  </si>
  <si>
    <t>Social Security</t>
  </si>
  <si>
    <t>Mandatory Spending</t>
  </si>
  <si>
    <t>Expenses</t>
  </si>
  <si>
    <t>A 29% reduction in expenditures</t>
  </si>
  <si>
    <t>Difference</t>
  </si>
  <si>
    <t>With Subtractions</t>
  </si>
  <si>
    <t>Percent</t>
  </si>
  <si>
    <t>5% base/none on necessities/higher on luxury items</t>
  </si>
  <si>
    <t>Federal VAT/GST Tax</t>
  </si>
  <si>
    <t>Other</t>
  </si>
  <si>
    <t>Miscellaneous Revenue</t>
  </si>
  <si>
    <t>Increased tariffs (modest)</t>
  </si>
  <si>
    <t>Customs Duties and Tariffs</t>
  </si>
  <si>
    <t>Estate and Gift Taxes</t>
  </si>
  <si>
    <t>Excise Taxes</t>
  </si>
  <si>
    <t>If a company has egregiously higher compensation for C suite executives, then the company will pay higher corporate taxes</t>
  </si>
  <si>
    <t>Progressive taxation of highly compensated C Suites</t>
  </si>
  <si>
    <t>Tax backdoor C suite compensation tactics</t>
  </si>
  <si>
    <t>Tax corporate buybacks</t>
  </si>
  <si>
    <t>We are the premier market of the world, the corporate tax should reflect that reality.</t>
  </si>
  <si>
    <t>Set corporate tax at 30%</t>
  </si>
  <si>
    <t>Base Corporate Tax</t>
  </si>
  <si>
    <t>Corporate Income Taxes</t>
  </si>
  <si>
    <t>Other retirement</t>
  </si>
  <si>
    <t>Unemployment insurance</t>
  </si>
  <si>
    <t>Stabilize Medicare funding</t>
  </si>
  <si>
    <t>Set Medicare percent to 2%</t>
  </si>
  <si>
    <t>Base Medicare taxes</t>
  </si>
  <si>
    <t>Medicare Taxes (1.45%+1.45%)</t>
  </si>
  <si>
    <t>Allow equity investments</t>
  </si>
  <si>
    <t>Stabilize Social Security funding</t>
  </si>
  <si>
    <t>Remove Wage Base Limit</t>
  </si>
  <si>
    <t>Social Security Taxes (6.2%+6.2%)</t>
  </si>
  <si>
    <t>Payroll Taxes</t>
  </si>
  <si>
    <t>Balance creation of VAT tax (consumption) with lowering of income taxes (income)</t>
  </si>
  <si>
    <t>Lower overall income taxes %</t>
  </si>
  <si>
    <t>Including carried interest, accelerated depreciation, interest expense, 1031 exchange, etc</t>
  </si>
  <si>
    <t>Close tax loopholes</t>
  </si>
  <si>
    <t>Add 40% for &gt;$5M and 45% for &gt;$20M (progressively of course)</t>
  </si>
  <si>
    <t>Add higher income brackets</t>
  </si>
  <si>
    <t>Base Income Taxes</t>
  </si>
  <si>
    <t>Individual Income Taxes</t>
  </si>
  <si>
    <t>Revenue</t>
  </si>
  <si>
    <t>A 29% increase in revenues (AR2027)</t>
  </si>
  <si>
    <t>With Additions</t>
  </si>
  <si>
    <t>Notes</t>
  </si>
  <si>
    <t>Proposed 2027</t>
  </si>
  <si>
    <t>Version 0.6 [20250825]</t>
  </si>
  <si>
    <t>UnitedUS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</si>
</sst>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11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  <font>
      <b/>
      <sz val="14"/>
      <color theme="1"/>
      <name val="Aptos Narrow"/>
      <scheme val="minor"/>
    </font>
    <font>
      <sz val="12"/>
      <color theme="0"/>
      <name val="Aptos Narrow"/>
      <scheme val="minor"/>
    </font>
    <font>
      <b/>
      <sz val="14"/>
      <color theme="0"/>
      <name val="Aptos Narrow"/>
      <scheme val="minor"/>
    </font>
    <font>
      <i/>
      <sz val="12"/>
      <color theme="1" tint="0.499984740745262"/>
      <name val="Aptos Narrow"/>
      <scheme val="minor"/>
    </font>
    <font>
      <i/>
      <sz val="12"/>
      <color theme="1"/>
      <name val="Aptos Narrow"/>
      <scheme val="minor"/>
    </font>
    <font>
      <sz val="14"/>
      <color theme="0"/>
      <name val="Aptos Narrow"/>
      <scheme val="minor"/>
    </font>
    <font>
      <b/>
      <sz val="18"/>
      <color theme="0"/>
      <name val="Aptos Narrow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0" fontId="2" fillId="0" borderId="1" xfId="0" applyFont="1" applyBorder="1"/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0" xfId="0" applyFont="1"/>
    <xf numFmtId="0" fontId="0" fillId="0" borderId="0" xfId="0" applyAlignment="1">
      <alignment horizontal="left" indent="1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3" fillId="0" borderId="0" xfId="0" applyFont="1" applyAlignment="1">
      <alignment horizontal="left" indent="1"/>
    </xf>
    <xf numFmtId="0" fontId="0" fillId="2" borderId="0" xfId="0" applyFill="1"/>
    <xf numFmtId="0" fontId="4" fillId="2" borderId="0" xfId="0" applyFont="1" applyFill="1"/>
    <xf numFmtId="164" fontId="0" fillId="0" borderId="0" xfId="0" applyNumberFormat="1"/>
    <xf numFmtId="9" fontId="0" fillId="0" borderId="0" xfId="1" applyFont="1"/>
    <xf numFmtId="9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/>
    <xf numFmtId="0" fontId="5" fillId="3" borderId="0" xfId="0" applyFont="1" applyFill="1"/>
    <xf numFmtId="0" fontId="6" fillId="3" borderId="0" xfId="0" applyFont="1" applyFill="1"/>
    <xf numFmtId="6" fontId="0" fillId="0" borderId="0" xfId="0" applyNumberFormat="1"/>
    <xf numFmtId="0" fontId="0" fillId="0" borderId="0" xfId="0" applyAlignment="1">
      <alignment horizontal="right"/>
    </xf>
    <xf numFmtId="0" fontId="4" fillId="4" borderId="0" xfId="0" applyFont="1" applyFill="1"/>
    <xf numFmtId="0" fontId="6" fillId="5" borderId="0" xfId="0" applyFont="1" applyFill="1"/>
    <xf numFmtId="0" fontId="7" fillId="0" borderId="0" xfId="0" applyFont="1"/>
    <xf numFmtId="0" fontId="0" fillId="6" borderId="0" xfId="0" applyFill="1"/>
    <xf numFmtId="9" fontId="0" fillId="6" borderId="0" xfId="1" applyFont="1" applyFill="1"/>
    <xf numFmtId="0" fontId="2" fillId="6" borderId="0" xfId="0" applyFont="1" applyFill="1"/>
    <xf numFmtId="0" fontId="8" fillId="0" borderId="0" xfId="0" applyFont="1" applyAlignment="1">
      <alignment horizontal="left" indent="3"/>
    </xf>
    <xf numFmtId="0" fontId="8" fillId="0" borderId="0" xfId="0" applyFont="1"/>
    <xf numFmtId="9" fontId="0" fillId="0" borderId="0" xfId="1" applyFont="1" applyAlignment="1">
      <alignment horizontal="left"/>
    </xf>
    <xf numFmtId="9" fontId="0" fillId="0" borderId="0" xfId="1" applyFont="1" applyBorder="1"/>
    <xf numFmtId="9" fontId="0" fillId="0" borderId="1" xfId="1" applyFont="1" applyBorder="1"/>
    <xf numFmtId="0" fontId="8" fillId="0" borderId="1" xfId="0" applyFont="1" applyBorder="1" applyAlignment="1">
      <alignment horizontal="left" indent="2"/>
    </xf>
    <xf numFmtId="10" fontId="0" fillId="0" borderId="0" xfId="1" applyNumberFormat="1" applyFont="1"/>
    <xf numFmtId="10" fontId="0" fillId="0" borderId="0" xfId="1" applyNumberFormat="1" applyFont="1" applyAlignment="1">
      <alignment horizontal="left"/>
    </xf>
    <xf numFmtId="0" fontId="0" fillId="4" borderId="0" xfId="0" applyFill="1"/>
    <xf numFmtId="9" fontId="0" fillId="4" borderId="0" xfId="1" applyFont="1" applyFill="1"/>
    <xf numFmtId="0" fontId="0" fillId="4" borderId="0" xfId="0" applyFill="1" applyAlignment="1">
      <alignment horizontal="left" indent="1"/>
    </xf>
    <xf numFmtId="0" fontId="8" fillId="0" borderId="0" xfId="0" applyFont="1" applyAlignment="1">
      <alignment horizontal="left" indent="2"/>
    </xf>
    <xf numFmtId="0" fontId="2" fillId="2" borderId="0" xfId="0" applyFont="1" applyFill="1"/>
    <xf numFmtId="9" fontId="0" fillId="2" borderId="0" xfId="1" applyFont="1" applyFill="1"/>
    <xf numFmtId="9" fontId="8" fillId="0" borderId="0" xfId="1" applyFont="1"/>
    <xf numFmtId="0" fontId="8" fillId="0" borderId="1" xfId="0" applyFont="1" applyBorder="1"/>
    <xf numFmtId="9" fontId="8" fillId="0" borderId="1" xfId="1" applyFont="1" applyBorder="1"/>
    <xf numFmtId="9" fontId="2" fillId="0" borderId="0" xfId="1" applyFont="1" applyAlignment="1">
      <alignment horizontal="left"/>
    </xf>
    <xf numFmtId="0" fontId="9" fillId="7" borderId="0" xfId="0" applyFont="1" applyFill="1"/>
    <xf numFmtId="0" fontId="6" fillId="7" borderId="0" xfId="0" applyFont="1" applyFill="1"/>
    <xf numFmtId="9" fontId="6" fillId="7" borderId="0" xfId="1" applyFont="1" applyFill="1"/>
    <xf numFmtId="0" fontId="2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indent="1"/>
    </xf>
    <xf numFmtId="0" fontId="3" fillId="2" borderId="0" xfId="0" applyFont="1" applyFill="1" applyAlignment="1">
      <alignment horizontal="left"/>
    </xf>
    <xf numFmtId="0" fontId="8" fillId="0" borderId="1" xfId="0" applyFont="1" applyBorder="1" applyAlignment="1">
      <alignment horizontal="left" indent="1"/>
    </xf>
    <xf numFmtId="0" fontId="3" fillId="2" borderId="0" xfId="0" applyFont="1" applyFill="1" applyAlignment="1">
      <alignment horizontal="left" indent="1"/>
    </xf>
    <xf numFmtId="0" fontId="0" fillId="2" borderId="0" xfId="0" applyFill="1" applyAlignment="1">
      <alignment horizontal="left" indent="1"/>
    </xf>
    <xf numFmtId="0" fontId="0" fillId="0" borderId="1" xfId="0" applyBorder="1" applyAlignment="1">
      <alignment horizontal="left" indent="1"/>
    </xf>
    <xf numFmtId="0" fontId="9" fillId="8" borderId="0" xfId="0" applyFont="1" applyFill="1"/>
    <xf numFmtId="0" fontId="6" fillId="8" borderId="0" xfId="0" applyFont="1" applyFill="1"/>
    <xf numFmtId="9" fontId="6" fillId="8" borderId="0" xfId="1" applyFont="1" applyFill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10" fillId="3" borderId="0" xfId="0" applyFont="1" applyFill="1" applyAlignment="1">
      <alignment horizontal="right"/>
    </xf>
    <xf numFmtId="0" fontId="5" fillId="9" borderId="0" xfId="0" applyFont="1" applyFill="1"/>
    <xf numFmtId="0" fontId="10" fillId="9" borderId="0" xfId="0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654D1-2131-A343-8F8D-34FD7944984F}">
  <sheetPr>
    <pageSetUpPr fitToPage="1"/>
  </sheetPr>
  <dimension ref="B1:K133"/>
  <sheetViews>
    <sheetView tabSelected="1" topLeftCell="A21" workbookViewId="0">
      <selection activeCell="C45" sqref="C45"/>
    </sheetView>
  </sheetViews>
  <sheetFormatPr baseColWidth="10" defaultRowHeight="16" x14ac:dyDescent="0.2"/>
  <cols>
    <col min="1" max="1" width="2.83203125" customWidth="1"/>
    <col min="2" max="2" width="39.5" customWidth="1"/>
    <col min="5" max="5" width="19" customWidth="1"/>
    <col min="6" max="6" width="14.33203125" customWidth="1"/>
    <col min="7" max="7" width="2.83203125" customWidth="1"/>
    <col min="8" max="8" width="98.5" style="1" customWidth="1"/>
  </cols>
  <sheetData>
    <row r="1" spans="2:8" ht="24" x14ac:dyDescent="0.3">
      <c r="B1" s="66" t="s">
        <v>50</v>
      </c>
      <c r="C1" s="65"/>
      <c r="D1" s="65"/>
      <c r="E1" s="65"/>
      <c r="F1" s="65"/>
      <c r="G1" s="65"/>
      <c r="H1" s="64" t="s">
        <v>148</v>
      </c>
    </row>
    <row r="2" spans="2:8" ht="19" x14ac:dyDescent="0.25">
      <c r="B2" s="63" t="s">
        <v>147</v>
      </c>
      <c r="C2" s="62">
        <v>2023</v>
      </c>
      <c r="D2" s="3"/>
      <c r="E2" s="62" t="s">
        <v>146</v>
      </c>
      <c r="F2" s="3"/>
      <c r="G2" s="3"/>
      <c r="H2" s="61" t="s">
        <v>145</v>
      </c>
    </row>
    <row r="3" spans="2:8" x14ac:dyDescent="0.2">
      <c r="D3" s="51" t="s">
        <v>106</v>
      </c>
      <c r="E3" s="51" t="s">
        <v>144</v>
      </c>
      <c r="F3" s="51" t="s">
        <v>104</v>
      </c>
      <c r="H3" s="50" t="s">
        <v>143</v>
      </c>
    </row>
    <row r="4" spans="2:8" ht="19" x14ac:dyDescent="0.25">
      <c r="B4" s="59" t="s">
        <v>142</v>
      </c>
      <c r="C4" s="59">
        <f>SUBTOTAL(9,C5:C39)</f>
        <v>4509</v>
      </c>
      <c r="D4" s="60"/>
      <c r="E4" s="59">
        <f>SUBTOTAL(9,E5:E39)</f>
        <v>5800</v>
      </c>
      <c r="F4" s="58">
        <f>E4-C4</f>
        <v>1291</v>
      </c>
      <c r="H4" s="46">
        <f>E4/C4</f>
        <v>1.2863162563761366</v>
      </c>
    </row>
    <row r="5" spans="2:8" x14ac:dyDescent="0.2">
      <c r="B5" s="12" t="s">
        <v>141</v>
      </c>
      <c r="C5" s="12">
        <v>2305</v>
      </c>
      <c r="D5" s="42">
        <f>C5/C$4</f>
        <v>0.51119982257706809</v>
      </c>
      <c r="E5" s="12">
        <f>SUBTOTAL(9,E6:E9)</f>
        <v>2305</v>
      </c>
      <c r="F5" s="12">
        <f>E5-C5</f>
        <v>0</v>
      </c>
      <c r="H5" s="46">
        <f>E6/E$4</f>
        <v>0.39741379310344827</v>
      </c>
    </row>
    <row r="6" spans="2:8" x14ac:dyDescent="0.2">
      <c r="B6" s="54" t="s">
        <v>140</v>
      </c>
      <c r="C6" s="3"/>
      <c r="D6" s="33"/>
      <c r="E6" s="3">
        <f>C5</f>
        <v>2305</v>
      </c>
      <c r="F6" s="32"/>
      <c r="H6" s="31">
        <f>E5/C5</f>
        <v>1</v>
      </c>
    </row>
    <row r="7" spans="2:8" x14ac:dyDescent="0.2">
      <c r="B7" s="40" t="s">
        <v>139</v>
      </c>
      <c r="D7" s="15"/>
      <c r="E7">
        <v>400</v>
      </c>
      <c r="H7" s="1" t="s">
        <v>138</v>
      </c>
    </row>
    <row r="8" spans="2:8" x14ac:dyDescent="0.2">
      <c r="B8" s="40" t="s">
        <v>137</v>
      </c>
      <c r="D8" s="15"/>
      <c r="E8">
        <v>100</v>
      </c>
      <c r="H8" s="1" t="s">
        <v>136</v>
      </c>
    </row>
    <row r="9" spans="2:8" x14ac:dyDescent="0.2">
      <c r="B9" s="40" t="s">
        <v>135</v>
      </c>
      <c r="D9" s="15"/>
      <c r="E9">
        <v>-500</v>
      </c>
      <c r="H9" s="1" t="s">
        <v>134</v>
      </c>
    </row>
    <row r="10" spans="2:8" x14ac:dyDescent="0.2">
      <c r="B10" s="40"/>
      <c r="D10" s="15"/>
    </row>
    <row r="11" spans="2:8" x14ac:dyDescent="0.2">
      <c r="B11" s="12" t="s">
        <v>133</v>
      </c>
      <c r="C11" s="12">
        <v>1101</v>
      </c>
      <c r="D11" s="42">
        <f>C11/C$4</f>
        <v>0.24417831004657353</v>
      </c>
      <c r="E11" s="12">
        <f>SUBTOTAL(9,E12:E14)</f>
        <v>1451</v>
      </c>
      <c r="F11" s="12">
        <f>E11-C11</f>
        <v>350</v>
      </c>
      <c r="H11" s="46">
        <f>E12/E$4</f>
        <v>0.26741379310344826</v>
      </c>
    </row>
    <row r="12" spans="2:8" x14ac:dyDescent="0.2">
      <c r="B12" s="57" t="s">
        <v>132</v>
      </c>
      <c r="C12" s="3"/>
      <c r="D12" s="33">
        <f>C11/C$4</f>
        <v>0.24417831004657353</v>
      </c>
      <c r="E12" s="3">
        <f>SUBTOTAL(9,E13:E15)</f>
        <v>1551</v>
      </c>
      <c r="F12" s="32"/>
      <c r="H12" s="31">
        <f>E11/C11</f>
        <v>1.3178928247048138</v>
      </c>
    </row>
    <row r="13" spans="2:8" x14ac:dyDescent="0.2">
      <c r="B13" s="40" t="s">
        <v>98</v>
      </c>
      <c r="D13" s="15"/>
      <c r="E13">
        <f>C11</f>
        <v>1101</v>
      </c>
    </row>
    <row r="14" spans="2:8" x14ac:dyDescent="0.2">
      <c r="B14" s="29" t="s">
        <v>131</v>
      </c>
      <c r="D14" s="15"/>
      <c r="E14">
        <v>350</v>
      </c>
      <c r="H14" s="1" t="s">
        <v>130</v>
      </c>
    </row>
    <row r="15" spans="2:8" x14ac:dyDescent="0.2">
      <c r="B15" s="29" t="s">
        <v>129</v>
      </c>
      <c r="D15" s="15"/>
      <c r="E15">
        <v>100</v>
      </c>
    </row>
    <row r="16" spans="2:8" x14ac:dyDescent="0.2">
      <c r="B16" s="40"/>
      <c r="D16" s="15"/>
    </row>
    <row r="17" spans="2:8" x14ac:dyDescent="0.2">
      <c r="B17" s="56" t="s">
        <v>128</v>
      </c>
      <c r="C17" s="12">
        <v>343</v>
      </c>
      <c r="D17" s="42">
        <f>C17/C$4</f>
        <v>7.6070082058106003E-2</v>
      </c>
      <c r="E17" s="12">
        <f>SUBTOTAL(9,E18:E19)</f>
        <v>443</v>
      </c>
      <c r="F17" s="12">
        <f>E17-C17</f>
        <v>100</v>
      </c>
      <c r="H17" s="46">
        <f>E18/E$4</f>
        <v>5.9137931034482762E-2</v>
      </c>
    </row>
    <row r="18" spans="2:8" x14ac:dyDescent="0.2">
      <c r="B18" s="34" t="s">
        <v>127</v>
      </c>
      <c r="C18" s="3"/>
      <c r="D18" s="33"/>
      <c r="E18" s="3">
        <f>C17</f>
        <v>343</v>
      </c>
      <c r="F18" s="32"/>
      <c r="H18" s="31">
        <f>E17/C17</f>
        <v>1.2915451895043732</v>
      </c>
    </row>
    <row r="19" spans="2:8" x14ac:dyDescent="0.2">
      <c r="B19" s="29" t="s">
        <v>126</v>
      </c>
      <c r="D19" s="15"/>
      <c r="E19">
        <v>100</v>
      </c>
      <c r="H19" s="1" t="s">
        <v>125</v>
      </c>
    </row>
    <row r="20" spans="2:8" x14ac:dyDescent="0.2">
      <c r="B20" s="40"/>
      <c r="D20" s="15"/>
    </row>
    <row r="21" spans="2:8" x14ac:dyDescent="0.2">
      <c r="B21" s="55" t="s">
        <v>124</v>
      </c>
      <c r="C21" s="12">
        <v>55</v>
      </c>
      <c r="D21" s="42">
        <f>C21/C$4</f>
        <v>1.2197826569084054E-2</v>
      </c>
      <c r="E21" s="12">
        <f>C21</f>
        <v>55</v>
      </c>
      <c r="F21" s="12">
        <f>E21-C21</f>
        <v>0</v>
      </c>
    </row>
    <row r="22" spans="2:8" x14ac:dyDescent="0.2">
      <c r="B22" s="55" t="s">
        <v>123</v>
      </c>
      <c r="C22" s="12">
        <v>12</v>
      </c>
      <c r="D22" s="42">
        <f>C22/C$4</f>
        <v>2.6613439787092482E-3</v>
      </c>
      <c r="E22" s="12">
        <f>C22</f>
        <v>12</v>
      </c>
      <c r="F22" s="12">
        <f>E22-C22</f>
        <v>0</v>
      </c>
    </row>
    <row r="23" spans="2:8" x14ac:dyDescent="0.2">
      <c r="B23" s="40"/>
      <c r="D23" s="15"/>
    </row>
    <row r="24" spans="2:8" x14ac:dyDescent="0.2">
      <c r="B24" s="12" t="s">
        <v>122</v>
      </c>
      <c r="C24" s="12">
        <v>412</v>
      </c>
      <c r="D24" s="42">
        <f>C24/C$4</f>
        <v>9.1372809935684182E-2</v>
      </c>
      <c r="E24" s="12">
        <f>SUBTOTAL(9,E25:E28)</f>
        <v>707</v>
      </c>
      <c r="F24" s="12">
        <f>E24-C24</f>
        <v>295</v>
      </c>
      <c r="H24" s="46">
        <f>E25/E$4</f>
        <v>7.103448275862069E-2</v>
      </c>
    </row>
    <row r="25" spans="2:8" x14ac:dyDescent="0.2">
      <c r="B25" s="54" t="s">
        <v>121</v>
      </c>
      <c r="C25" s="3"/>
      <c r="D25" s="33"/>
      <c r="E25" s="3">
        <f>C24</f>
        <v>412</v>
      </c>
      <c r="F25" s="32"/>
      <c r="H25" s="31">
        <f>E24/C24</f>
        <v>1.7160194174757282</v>
      </c>
    </row>
    <row r="26" spans="2:8" x14ac:dyDescent="0.2">
      <c r="B26" s="40" t="s">
        <v>120</v>
      </c>
      <c r="D26" s="15"/>
      <c r="E26">
        <v>200</v>
      </c>
      <c r="H26" s="1" t="s">
        <v>119</v>
      </c>
    </row>
    <row r="27" spans="2:8" x14ac:dyDescent="0.2">
      <c r="B27" s="40" t="s">
        <v>118</v>
      </c>
      <c r="D27" s="15"/>
      <c r="E27">
        <v>20</v>
      </c>
      <c r="H27" s="1" t="s">
        <v>117</v>
      </c>
    </row>
    <row r="28" spans="2:8" x14ac:dyDescent="0.2">
      <c r="B28" s="40" t="s">
        <v>116</v>
      </c>
      <c r="D28" s="15"/>
      <c r="E28">
        <v>75</v>
      </c>
      <c r="H28" s="1" t="s">
        <v>115</v>
      </c>
    </row>
    <row r="29" spans="2:8" x14ac:dyDescent="0.2">
      <c r="B29" s="52"/>
      <c r="D29" s="15"/>
    </row>
    <row r="30" spans="2:8" x14ac:dyDescent="0.2">
      <c r="B30" s="53" t="s">
        <v>109</v>
      </c>
      <c r="C30" s="12">
        <f>SUBTOTAL(9,C31:C35)</f>
        <v>281</v>
      </c>
      <c r="D30" s="42">
        <f>C30/C$4</f>
        <v>6.2319804834774895E-2</v>
      </c>
      <c r="E30" s="12">
        <f>SUBTOTAL(9,E31:E35)</f>
        <v>327</v>
      </c>
      <c r="F30" s="12">
        <f>E30-C30</f>
        <v>46</v>
      </c>
      <c r="H30" s="46">
        <f>E30/E$4</f>
        <v>5.6379310344827585E-2</v>
      </c>
    </row>
    <row r="31" spans="2:8" x14ac:dyDescent="0.2">
      <c r="B31" s="8" t="s">
        <v>114</v>
      </c>
      <c r="C31">
        <v>90</v>
      </c>
      <c r="D31" s="15">
        <f>C31/C$4</f>
        <v>1.9960079840319361E-2</v>
      </c>
      <c r="E31">
        <f>C31</f>
        <v>90</v>
      </c>
      <c r="F31" s="32"/>
      <c r="H31" s="31">
        <f>E30/C30</f>
        <v>1.1637010676156583</v>
      </c>
    </row>
    <row r="32" spans="2:8" x14ac:dyDescent="0.2">
      <c r="B32" s="8" t="s">
        <v>113</v>
      </c>
      <c r="C32">
        <v>25</v>
      </c>
      <c r="D32" s="15">
        <f>C32/C$4</f>
        <v>5.5444666223109333E-3</v>
      </c>
      <c r="E32">
        <f>C32</f>
        <v>25</v>
      </c>
    </row>
    <row r="33" spans="2:8" x14ac:dyDescent="0.2">
      <c r="B33" s="8" t="s">
        <v>112</v>
      </c>
      <c r="C33">
        <v>54</v>
      </c>
      <c r="D33" s="15">
        <f>C33/C$4</f>
        <v>1.1976047904191617E-2</v>
      </c>
      <c r="E33">
        <v>100</v>
      </c>
      <c r="H33" s="1" t="s">
        <v>111</v>
      </c>
    </row>
    <row r="34" spans="2:8" x14ac:dyDescent="0.2">
      <c r="B34" s="8" t="s">
        <v>110</v>
      </c>
      <c r="C34">
        <v>76</v>
      </c>
      <c r="D34" s="15">
        <f>C34/C$4</f>
        <v>1.6855178531825239E-2</v>
      </c>
      <c r="E34">
        <f>C34</f>
        <v>76</v>
      </c>
    </row>
    <row r="35" spans="2:8" x14ac:dyDescent="0.2">
      <c r="B35" s="8" t="s">
        <v>109</v>
      </c>
      <c r="C35">
        <v>36</v>
      </c>
      <c r="D35" s="15">
        <f>C35/C$4</f>
        <v>7.9840319361277438E-3</v>
      </c>
      <c r="E35">
        <f>C35</f>
        <v>36</v>
      </c>
    </row>
    <row r="36" spans="2:8" x14ac:dyDescent="0.2">
      <c r="B36" s="8"/>
      <c r="D36" s="15"/>
    </row>
    <row r="37" spans="2:8" x14ac:dyDescent="0.2">
      <c r="B37" s="12" t="s">
        <v>108</v>
      </c>
      <c r="C37" s="12"/>
      <c r="D37" s="42"/>
      <c r="E37" s="12">
        <v>400</v>
      </c>
      <c r="F37" s="12">
        <f>E37-C37</f>
        <v>400</v>
      </c>
    </row>
    <row r="38" spans="2:8" x14ac:dyDescent="0.2">
      <c r="B38" s="52" t="s">
        <v>107</v>
      </c>
      <c r="D38" s="15"/>
    </row>
    <row r="39" spans="2:8" x14ac:dyDescent="0.2">
      <c r="B39" s="52"/>
      <c r="D39" s="15"/>
      <c r="E39" s="25" t="s">
        <v>66</v>
      </c>
      <c r="F39" s="25">
        <f>SUBTOTAL(9,F5:F38)</f>
        <v>1191</v>
      </c>
    </row>
    <row r="40" spans="2:8" x14ac:dyDescent="0.2">
      <c r="D40" s="15"/>
    </row>
    <row r="41" spans="2:8" x14ac:dyDescent="0.2">
      <c r="D41" s="51" t="s">
        <v>106</v>
      </c>
      <c r="E41" s="51" t="s">
        <v>105</v>
      </c>
      <c r="F41" s="51" t="s">
        <v>104</v>
      </c>
      <c r="H41" s="50" t="s">
        <v>103</v>
      </c>
    </row>
    <row r="42" spans="2:8" ht="19" x14ac:dyDescent="0.25">
      <c r="B42" s="48" t="s">
        <v>102</v>
      </c>
      <c r="C42" s="48">
        <f>SUBTOTAL(9,C43:C80)</f>
        <v>5685</v>
      </c>
      <c r="D42" s="49"/>
      <c r="E42" s="48">
        <f>SUBTOTAL(9,E43:E77)</f>
        <v>4602</v>
      </c>
      <c r="F42" s="47">
        <f>E42-C42</f>
        <v>-1083</v>
      </c>
      <c r="H42" s="46">
        <f>E42/C42</f>
        <v>0.80949868073878628</v>
      </c>
    </row>
    <row r="43" spans="2:8" x14ac:dyDescent="0.2">
      <c r="B43" s="41" t="s">
        <v>101</v>
      </c>
      <c r="C43" s="41">
        <f>SUBTOTAL(9,C44:C62)</f>
        <v>3650</v>
      </c>
      <c r="D43" s="42">
        <f>C43/C$42</f>
        <v>0.64204045734388737</v>
      </c>
      <c r="E43" s="41">
        <f>SUBTOTAL(9,E44:E62)</f>
        <v>2918</v>
      </c>
      <c r="F43" s="12"/>
    </row>
    <row r="44" spans="2:8" x14ac:dyDescent="0.2">
      <c r="B44" s="39" t="s">
        <v>100</v>
      </c>
      <c r="C44" s="37">
        <v>1313</v>
      </c>
      <c r="D44" s="38">
        <f>C44/C$42</f>
        <v>0.23095866314863675</v>
      </c>
      <c r="E44" s="37">
        <f>SUBTOTAL(9,E45:E47)</f>
        <v>1138</v>
      </c>
      <c r="F44" s="37">
        <f>E44-C44</f>
        <v>-175</v>
      </c>
      <c r="H44" s="1" t="s">
        <v>99</v>
      </c>
    </row>
    <row r="45" spans="2:8" x14ac:dyDescent="0.2">
      <c r="B45" s="34" t="s">
        <v>98</v>
      </c>
      <c r="C45" s="3"/>
      <c r="D45" s="33"/>
      <c r="E45" s="3">
        <f>C44</f>
        <v>1313</v>
      </c>
      <c r="F45" s="32"/>
      <c r="H45" s="31">
        <f>E44/C44</f>
        <v>0.86671744097486669</v>
      </c>
    </row>
    <row r="46" spans="2:8" x14ac:dyDescent="0.2">
      <c r="B46" s="29" t="s">
        <v>97</v>
      </c>
      <c r="D46" s="15"/>
      <c r="E46">
        <v>-100</v>
      </c>
      <c r="H46" s="1" t="s">
        <v>96</v>
      </c>
    </row>
    <row r="47" spans="2:8" x14ac:dyDescent="0.2">
      <c r="B47" s="29" t="s">
        <v>95</v>
      </c>
      <c r="D47" s="15"/>
      <c r="E47">
        <v>-75</v>
      </c>
      <c r="H47" s="1" t="s">
        <v>94</v>
      </c>
    </row>
    <row r="48" spans="2:8" x14ac:dyDescent="0.2">
      <c r="B48" s="40"/>
      <c r="D48" s="15"/>
    </row>
    <row r="49" spans="2:8" x14ac:dyDescent="0.2">
      <c r="B49" s="39" t="s">
        <v>93</v>
      </c>
      <c r="C49" s="37">
        <v>847</v>
      </c>
      <c r="D49" s="38">
        <f>C49/C$42</f>
        <v>0.14898856640281444</v>
      </c>
      <c r="E49" s="37">
        <f>SUBTOTAL(9,E50:E52)</f>
        <v>648</v>
      </c>
      <c r="F49" s="37">
        <f>E49-C49</f>
        <v>-199</v>
      </c>
      <c r="H49" s="1" t="s">
        <v>92</v>
      </c>
    </row>
    <row r="50" spans="2:8" x14ac:dyDescent="0.2">
      <c r="B50" s="34" t="s">
        <v>91</v>
      </c>
      <c r="C50" s="44"/>
      <c r="D50" s="45">
        <f>C50/C$42</f>
        <v>0</v>
      </c>
      <c r="E50" s="44">
        <f>C49</f>
        <v>847</v>
      </c>
      <c r="F50" s="32"/>
      <c r="H50" s="31">
        <f>E49/C49</f>
        <v>0.76505312868949238</v>
      </c>
    </row>
    <row r="51" spans="2:8" x14ac:dyDescent="0.2">
      <c r="B51" s="29" t="s">
        <v>71</v>
      </c>
      <c r="C51" s="30"/>
      <c r="D51" s="43">
        <f>C51/C$42</f>
        <v>0</v>
      </c>
      <c r="E51" s="30">
        <f>(E50-ROUND(E50*0.8,0))*-1</f>
        <v>-169</v>
      </c>
    </row>
    <row r="52" spans="2:8" x14ac:dyDescent="0.2">
      <c r="B52" s="29" t="s">
        <v>85</v>
      </c>
      <c r="C52" s="30"/>
      <c r="D52" s="43">
        <f>C52/C$42</f>
        <v>0</v>
      </c>
      <c r="E52" s="30">
        <v>-30</v>
      </c>
      <c r="H52" s="1" t="s">
        <v>90</v>
      </c>
    </row>
    <row r="53" spans="2:8" x14ac:dyDescent="0.2">
      <c r="B53" s="8"/>
      <c r="D53" s="15"/>
    </row>
    <row r="54" spans="2:8" x14ac:dyDescent="0.2">
      <c r="B54" s="39" t="s">
        <v>89</v>
      </c>
      <c r="C54" s="37">
        <v>536</v>
      </c>
      <c r="D54" s="38">
        <f>C54/C$42</f>
        <v>9.4283201407211956E-2</v>
      </c>
      <c r="E54" s="37">
        <f>SUBTOTAL(9,E55:E57)</f>
        <v>399</v>
      </c>
      <c r="F54" s="37">
        <f>E54-C54</f>
        <v>-137</v>
      </c>
    </row>
    <row r="55" spans="2:8" x14ac:dyDescent="0.2">
      <c r="B55" s="34" t="s">
        <v>88</v>
      </c>
      <c r="C55" s="44"/>
      <c r="D55" s="45">
        <f>C55/C$42</f>
        <v>0</v>
      </c>
      <c r="E55" s="44">
        <f>C54</f>
        <v>536</v>
      </c>
      <c r="F55" s="32"/>
      <c r="H55" s="31">
        <f>E54/C54</f>
        <v>0.74440298507462688</v>
      </c>
    </row>
    <row r="56" spans="2:8" x14ac:dyDescent="0.2">
      <c r="B56" s="29" t="s">
        <v>71</v>
      </c>
      <c r="C56" s="30"/>
      <c r="D56" s="43">
        <f>C56/C$42</f>
        <v>0</v>
      </c>
      <c r="E56" s="30">
        <f>(E55-ROUND(E55*0.8,0))*-1</f>
        <v>-107</v>
      </c>
    </row>
    <row r="57" spans="2:8" x14ac:dyDescent="0.2">
      <c r="B57" s="29" t="s">
        <v>85</v>
      </c>
      <c r="C57" s="30"/>
      <c r="D57" s="43">
        <f>C57/C$42</f>
        <v>0</v>
      </c>
      <c r="E57" s="30">
        <v>-30</v>
      </c>
    </row>
    <row r="58" spans="2:8" x14ac:dyDescent="0.2">
      <c r="B58" s="8"/>
      <c r="D58" s="15"/>
    </row>
    <row r="59" spans="2:8" x14ac:dyDescent="0.2">
      <c r="B59" s="39" t="s">
        <v>87</v>
      </c>
      <c r="C59" s="37">
        <v>954</v>
      </c>
      <c r="D59" s="38">
        <f>C59/C$42</f>
        <v>0.16781002638522427</v>
      </c>
      <c r="E59" s="37">
        <f>SUBTOTAL(9,E60:E62)</f>
        <v>733</v>
      </c>
      <c r="F59" s="37">
        <f>E59-C59</f>
        <v>-221</v>
      </c>
    </row>
    <row r="60" spans="2:8" x14ac:dyDescent="0.2">
      <c r="B60" s="34" t="s">
        <v>86</v>
      </c>
      <c r="C60" s="3"/>
      <c r="D60" s="33"/>
      <c r="E60" s="3">
        <f>C59</f>
        <v>954</v>
      </c>
      <c r="F60" s="33"/>
      <c r="H60" s="31">
        <f>E59/C59</f>
        <v>0.76834381551362685</v>
      </c>
    </row>
    <row r="61" spans="2:8" x14ac:dyDescent="0.2">
      <c r="B61" s="29" t="s">
        <v>71</v>
      </c>
      <c r="D61" s="15"/>
      <c r="E61" s="30">
        <f>(E60-ROUND(E60*0.8,0))*-1</f>
        <v>-191</v>
      </c>
    </row>
    <row r="62" spans="2:8" x14ac:dyDescent="0.2">
      <c r="B62" s="29" t="s">
        <v>85</v>
      </c>
      <c r="C62" s="30"/>
      <c r="D62" s="43"/>
      <c r="E62" s="30">
        <v>-30</v>
      </c>
    </row>
    <row r="63" spans="2:8" x14ac:dyDescent="0.2">
      <c r="D63" s="15"/>
    </row>
    <row r="64" spans="2:8" x14ac:dyDescent="0.2">
      <c r="B64" s="41" t="s">
        <v>84</v>
      </c>
      <c r="C64" s="41">
        <f>SUBTOTAL(9,C65:C75)</f>
        <v>1639</v>
      </c>
      <c r="D64" s="42">
        <f>C64/C$42</f>
        <v>0.28830255057167986</v>
      </c>
      <c r="E64" s="41">
        <f>SUBTOTAL(9,E65:E75)</f>
        <v>1184</v>
      </c>
      <c r="F64" s="12"/>
    </row>
    <row r="65" spans="2:11" x14ac:dyDescent="0.2">
      <c r="B65" s="39" t="s">
        <v>83</v>
      </c>
      <c r="C65" s="37">
        <v>766</v>
      </c>
      <c r="D65" s="38">
        <f>C65/C$42</f>
        <v>0.134740545294635</v>
      </c>
      <c r="E65" s="37">
        <f>SUBTOTAL(9,E66:E70)</f>
        <v>586</v>
      </c>
      <c r="F65" s="37">
        <f>E65-C65</f>
        <v>-180</v>
      </c>
      <c r="H65" s="1" t="s">
        <v>82</v>
      </c>
    </row>
    <row r="66" spans="2:11" x14ac:dyDescent="0.2">
      <c r="B66" s="34" t="s">
        <v>81</v>
      </c>
      <c r="C66" s="3"/>
      <c r="D66" s="33"/>
      <c r="E66" s="3">
        <f>C65</f>
        <v>766</v>
      </c>
      <c r="F66" s="32"/>
      <c r="H66" s="31">
        <f>E65/C65</f>
        <v>0.76501305483028725</v>
      </c>
    </row>
    <row r="67" spans="2:11" x14ac:dyDescent="0.2">
      <c r="B67" s="29" t="s">
        <v>80</v>
      </c>
      <c r="D67" s="15"/>
      <c r="E67">
        <v>-120</v>
      </c>
      <c r="H67" s="1" t="s">
        <v>79</v>
      </c>
      <c r="K67" s="30"/>
    </row>
    <row r="68" spans="2:11" x14ac:dyDescent="0.2">
      <c r="B68" s="29" t="s">
        <v>78</v>
      </c>
      <c r="D68" s="15"/>
      <c r="E68">
        <v>-20</v>
      </c>
      <c r="H68" s="36">
        <f>E65/C92</f>
        <v>2.4936170212765958E-2</v>
      </c>
      <c r="I68" s="35">
        <f>E66/C92</f>
        <v>3.2595744680851066E-2</v>
      </c>
      <c r="K68" s="30"/>
    </row>
    <row r="69" spans="2:11" x14ac:dyDescent="0.2">
      <c r="B69" s="29" t="s">
        <v>77</v>
      </c>
      <c r="D69" s="15"/>
      <c r="E69">
        <v>-20</v>
      </c>
      <c r="H69" s="1" t="s">
        <v>76</v>
      </c>
      <c r="K69" s="30"/>
    </row>
    <row r="70" spans="2:11" x14ac:dyDescent="0.2">
      <c r="B70" s="29" t="s">
        <v>75</v>
      </c>
      <c r="D70" s="15"/>
      <c r="E70">
        <v>-20</v>
      </c>
      <c r="H70" s="1" t="s">
        <v>74</v>
      </c>
    </row>
    <row r="71" spans="2:11" x14ac:dyDescent="0.2">
      <c r="B71" s="40"/>
      <c r="D71" s="15"/>
    </row>
    <row r="72" spans="2:11" x14ac:dyDescent="0.2">
      <c r="B72" s="39" t="s">
        <v>73</v>
      </c>
      <c r="C72" s="37">
        <v>873</v>
      </c>
      <c r="D72" s="38">
        <f>C72/C$42</f>
        <v>0.15356200527704486</v>
      </c>
      <c r="E72" s="37">
        <f>SUBTOTAL(9,E73:E75)</f>
        <v>598</v>
      </c>
      <c r="F72" s="37">
        <f>E72-C72</f>
        <v>-275</v>
      </c>
      <c r="H72" s="36"/>
      <c r="I72" s="35"/>
    </row>
    <row r="73" spans="2:11" x14ac:dyDescent="0.2">
      <c r="B73" s="34" t="s">
        <v>72</v>
      </c>
      <c r="C73" s="3"/>
      <c r="D73" s="33"/>
      <c r="E73" s="3">
        <f>C72</f>
        <v>873</v>
      </c>
      <c r="F73" s="32"/>
      <c r="H73" s="31">
        <f>E72/C72</f>
        <v>0.68499427262313861</v>
      </c>
    </row>
    <row r="74" spans="2:11" x14ac:dyDescent="0.2">
      <c r="B74" s="29" t="s">
        <v>71</v>
      </c>
      <c r="D74" s="15"/>
      <c r="E74" s="30">
        <f>(E73-ROUND(E73*0.8,0))*-1</f>
        <v>-175</v>
      </c>
    </row>
    <row r="75" spans="2:11" x14ac:dyDescent="0.2">
      <c r="B75" s="29" t="s">
        <v>70</v>
      </c>
      <c r="D75" s="15"/>
      <c r="E75">
        <v>-100</v>
      </c>
      <c r="H75" s="1" t="s">
        <v>69</v>
      </c>
    </row>
    <row r="76" spans="2:11" x14ac:dyDescent="0.2">
      <c r="D76" s="15"/>
    </row>
    <row r="77" spans="2:11" x14ac:dyDescent="0.2">
      <c r="B77" s="28" t="s">
        <v>68</v>
      </c>
      <c r="C77" s="28">
        <v>396</v>
      </c>
      <c r="D77" s="27">
        <f>C77/C$42</f>
        <v>6.9656992084432712E-2</v>
      </c>
      <c r="E77" s="26">
        <v>500</v>
      </c>
      <c r="F77" s="26">
        <f>E77-C77</f>
        <v>104</v>
      </c>
      <c r="H77" s="1" t="s">
        <v>67</v>
      </c>
    </row>
    <row r="78" spans="2:11" x14ac:dyDescent="0.2">
      <c r="B78" s="18"/>
      <c r="C78" s="18"/>
      <c r="D78" s="15"/>
    </row>
    <row r="79" spans="2:11" x14ac:dyDescent="0.2">
      <c r="D79" s="15"/>
      <c r="E79" s="25" t="s">
        <v>66</v>
      </c>
      <c r="F79" s="25">
        <f>SUBTOTAL(9,F43:F77)</f>
        <v>-1083</v>
      </c>
    </row>
    <row r="81" spans="2:8" ht="19" x14ac:dyDescent="0.25">
      <c r="B81" s="24" t="s">
        <v>65</v>
      </c>
      <c r="C81" s="24">
        <f>C4-C42</f>
        <v>-1176</v>
      </c>
      <c r="D81" s="24"/>
      <c r="E81" s="24">
        <f>E4-E42</f>
        <v>1198</v>
      </c>
      <c r="F81" s="24"/>
    </row>
    <row r="84" spans="2:8" ht="19" x14ac:dyDescent="0.25">
      <c r="B84" s="23" t="s">
        <v>64</v>
      </c>
      <c r="C84" s="23">
        <f>C9-C46</f>
        <v>0</v>
      </c>
      <c r="D84" s="23"/>
      <c r="E84" s="23">
        <f>E81</f>
        <v>1198</v>
      </c>
      <c r="F84" s="23"/>
    </row>
    <row r="85" spans="2:8" x14ac:dyDescent="0.2">
      <c r="D85" s="18" t="s">
        <v>63</v>
      </c>
      <c r="E85" s="18">
        <f>E84*10</f>
        <v>11980</v>
      </c>
    </row>
    <row r="86" spans="2:8" x14ac:dyDescent="0.2">
      <c r="E86" s="22" t="s">
        <v>62</v>
      </c>
    </row>
    <row r="87" spans="2:8" x14ac:dyDescent="0.2">
      <c r="E87" s="21">
        <f>E85</f>
        <v>11980</v>
      </c>
    </row>
    <row r="88" spans="2:8" x14ac:dyDescent="0.2">
      <c r="E88" s="21"/>
    </row>
    <row r="89" spans="2:8" ht="19" x14ac:dyDescent="0.25">
      <c r="B89" s="20" t="s">
        <v>61</v>
      </c>
      <c r="C89" s="19"/>
      <c r="D89" s="19"/>
      <c r="E89" s="19"/>
      <c r="F89" s="19"/>
      <c r="H89" s="17" t="s">
        <v>60</v>
      </c>
    </row>
    <row r="90" spans="2:8" x14ac:dyDescent="0.2">
      <c r="C90" s="18">
        <v>2025</v>
      </c>
      <c r="E90" s="18">
        <v>2035</v>
      </c>
      <c r="H90" s="17">
        <f>F4-F42</f>
        <v>2374</v>
      </c>
    </row>
    <row r="91" spans="2:8" x14ac:dyDescent="0.2">
      <c r="B91" t="s">
        <v>59</v>
      </c>
      <c r="C91" s="14">
        <v>37000</v>
      </c>
      <c r="E91" s="14">
        <f>C91-E87</f>
        <v>25020</v>
      </c>
    </row>
    <row r="92" spans="2:8" x14ac:dyDescent="0.2">
      <c r="B92" t="s">
        <v>58</v>
      </c>
      <c r="C92" s="14">
        <v>23500</v>
      </c>
      <c r="D92" s="16"/>
      <c r="E92" s="14">
        <f>C92+(C92*0.2)</f>
        <v>28200</v>
      </c>
    </row>
    <row r="93" spans="2:8" x14ac:dyDescent="0.2">
      <c r="B93" t="s">
        <v>57</v>
      </c>
      <c r="C93" s="15">
        <f>C91/C92</f>
        <v>1.574468085106383</v>
      </c>
      <c r="E93" s="15">
        <f>E91/E92</f>
        <v>0.88723404255319149</v>
      </c>
      <c r="H93" s="1" t="s">
        <v>56</v>
      </c>
    </row>
    <row r="94" spans="2:8" x14ac:dyDescent="0.2">
      <c r="H94" s="1" t="s">
        <v>55</v>
      </c>
    </row>
    <row r="95" spans="2:8" x14ac:dyDescent="0.2">
      <c r="B95" t="s">
        <v>54</v>
      </c>
      <c r="E95" s="14">
        <v>52000</v>
      </c>
      <c r="H95" s="1" t="s">
        <v>53</v>
      </c>
    </row>
    <row r="99" spans="2:8" ht="19" x14ac:dyDescent="0.25">
      <c r="B99" s="13" t="s">
        <v>52</v>
      </c>
      <c r="C99" s="12"/>
      <c r="D99" s="12"/>
      <c r="E99" s="12"/>
      <c r="F99" s="12"/>
    </row>
    <row r="100" spans="2:8" x14ac:dyDescent="0.2">
      <c r="B100" s="4" t="s">
        <v>51</v>
      </c>
      <c r="C100" s="3"/>
      <c r="D100" s="3"/>
      <c r="E100" s="3"/>
      <c r="F100" s="3"/>
      <c r="G100" s="3"/>
      <c r="H100" s="2"/>
    </row>
    <row r="101" spans="2:8" x14ac:dyDescent="0.2">
      <c r="B101" s="7" t="s">
        <v>50</v>
      </c>
      <c r="C101" t="s">
        <v>49</v>
      </c>
    </row>
    <row r="102" spans="2:8" x14ac:dyDescent="0.2">
      <c r="B102" s="7" t="s">
        <v>48</v>
      </c>
      <c r="C102" s="5" t="s">
        <v>47</v>
      </c>
      <c r="D102" s="7"/>
      <c r="E102" s="7"/>
      <c r="F102" s="7"/>
      <c r="G102" s="7"/>
      <c r="H102" s="5"/>
    </row>
    <row r="103" spans="2:8" x14ac:dyDescent="0.2">
      <c r="B103" s="5" t="s">
        <v>46</v>
      </c>
      <c r="C103" s="5" t="s">
        <v>45</v>
      </c>
      <c r="D103" s="7"/>
      <c r="E103" s="7"/>
      <c r="F103" s="7"/>
      <c r="G103" s="7"/>
      <c r="H103" s="5"/>
    </row>
    <row r="104" spans="2:8" x14ac:dyDescent="0.2">
      <c r="B104" s="7" t="s">
        <v>44</v>
      </c>
      <c r="C104" s="5" t="s">
        <v>43</v>
      </c>
      <c r="D104" s="7"/>
      <c r="E104" s="7"/>
      <c r="F104" s="7"/>
      <c r="G104" s="7"/>
      <c r="H104" s="5"/>
    </row>
    <row r="105" spans="2:8" x14ac:dyDescent="0.2">
      <c r="B105" s="11"/>
      <c r="C105" s="7"/>
      <c r="D105" s="7"/>
      <c r="E105" s="7"/>
      <c r="F105" s="7"/>
      <c r="G105" s="7"/>
    </row>
    <row r="106" spans="2:8" x14ac:dyDescent="0.2">
      <c r="B106" s="6" t="s">
        <v>42</v>
      </c>
      <c r="C106" s="10"/>
      <c r="D106" s="10"/>
      <c r="E106" s="10"/>
      <c r="F106" s="10"/>
      <c r="G106" s="10"/>
      <c r="H106" s="9"/>
    </row>
    <row r="107" spans="2:8" x14ac:dyDescent="0.2">
      <c r="B107" s="5" t="s">
        <v>41</v>
      </c>
      <c r="C107" s="7" t="s">
        <v>40</v>
      </c>
      <c r="D107" s="7"/>
      <c r="E107" s="7"/>
      <c r="F107" s="7"/>
      <c r="G107" s="7"/>
      <c r="H107" s="5"/>
    </row>
    <row r="108" spans="2:8" x14ac:dyDescent="0.2">
      <c r="B108" t="s">
        <v>39</v>
      </c>
      <c r="C108" s="1" t="s">
        <v>38</v>
      </c>
    </row>
    <row r="109" spans="2:8" x14ac:dyDescent="0.2">
      <c r="B109" t="s">
        <v>37</v>
      </c>
      <c r="C109" s="1" t="s">
        <v>36</v>
      </c>
    </row>
    <row r="110" spans="2:8" x14ac:dyDescent="0.2">
      <c r="B110" s="8"/>
    </row>
    <row r="111" spans="2:8" x14ac:dyDescent="0.2">
      <c r="B111" s="4" t="s">
        <v>35</v>
      </c>
      <c r="C111" s="3"/>
      <c r="D111" s="3"/>
      <c r="E111" s="3"/>
      <c r="F111" s="3"/>
      <c r="G111" s="3"/>
      <c r="H111" s="2"/>
    </row>
    <row r="112" spans="2:8" x14ac:dyDescent="0.2">
      <c r="B112" s="7" t="s">
        <v>34</v>
      </c>
      <c r="C112" t="s">
        <v>33</v>
      </c>
    </row>
    <row r="113" spans="2:8" x14ac:dyDescent="0.2">
      <c r="B113" t="s">
        <v>32</v>
      </c>
      <c r="C113" s="1" t="s">
        <v>31</v>
      </c>
    </row>
    <row r="114" spans="2:8" x14ac:dyDescent="0.2">
      <c r="B114" t="s">
        <v>30</v>
      </c>
      <c r="C114" t="s">
        <v>29</v>
      </c>
    </row>
    <row r="115" spans="2:8" x14ac:dyDescent="0.2">
      <c r="B115" t="s">
        <v>28</v>
      </c>
      <c r="C115" s="1" t="s">
        <v>27</v>
      </c>
    </row>
    <row r="116" spans="2:8" x14ac:dyDescent="0.2">
      <c r="B116" t="s">
        <v>26</v>
      </c>
      <c r="C116" s="1" t="s">
        <v>25</v>
      </c>
    </row>
    <row r="118" spans="2:8" x14ac:dyDescent="0.2">
      <c r="B118" s="6" t="s">
        <v>24</v>
      </c>
      <c r="C118" s="3"/>
      <c r="D118" s="3"/>
      <c r="E118" s="3"/>
      <c r="F118" s="3"/>
      <c r="G118" s="3"/>
      <c r="H118" s="2"/>
    </row>
    <row r="119" spans="2:8" x14ac:dyDescent="0.2">
      <c r="B119" s="5" t="s">
        <v>23</v>
      </c>
      <c r="C119" t="s">
        <v>22</v>
      </c>
    </row>
    <row r="120" spans="2:8" x14ac:dyDescent="0.2">
      <c r="B120" s="1" t="s">
        <v>21</v>
      </c>
      <c r="C120" s="1" t="s">
        <v>20</v>
      </c>
    </row>
    <row r="121" spans="2:8" x14ac:dyDescent="0.2">
      <c r="B121" s="1" t="s">
        <v>19</v>
      </c>
      <c r="C121" s="1" t="s">
        <v>18</v>
      </c>
    </row>
    <row r="122" spans="2:8" x14ac:dyDescent="0.2">
      <c r="B122" s="1" t="s">
        <v>17</v>
      </c>
      <c r="C122" s="1" t="s">
        <v>16</v>
      </c>
    </row>
    <row r="123" spans="2:8" x14ac:dyDescent="0.2">
      <c r="B123" s="1" t="s">
        <v>15</v>
      </c>
      <c r="C123" s="1" t="s">
        <v>14</v>
      </c>
    </row>
    <row r="124" spans="2:8" x14ac:dyDescent="0.2">
      <c r="B124" t="s">
        <v>13</v>
      </c>
      <c r="C124" s="1" t="s">
        <v>12</v>
      </c>
    </row>
    <row r="125" spans="2:8" x14ac:dyDescent="0.2">
      <c r="C125" s="1"/>
    </row>
    <row r="126" spans="2:8" x14ac:dyDescent="0.2">
      <c r="B126" s="4" t="s">
        <v>11</v>
      </c>
      <c r="C126" s="3"/>
      <c r="D126" s="3"/>
      <c r="E126" s="3"/>
      <c r="F126" s="3"/>
      <c r="G126" s="3"/>
      <c r="H126" s="2"/>
    </row>
    <row r="127" spans="2:8" x14ac:dyDescent="0.2">
      <c r="B127" t="s">
        <v>10</v>
      </c>
      <c r="C127" t="s">
        <v>9</v>
      </c>
    </row>
    <row r="128" spans="2:8" x14ac:dyDescent="0.2">
      <c r="B128" s="1" t="s">
        <v>8</v>
      </c>
      <c r="C128" s="1" t="s">
        <v>7</v>
      </c>
    </row>
    <row r="130" spans="2:8" x14ac:dyDescent="0.2">
      <c r="B130" s="4" t="s">
        <v>6</v>
      </c>
      <c r="C130" s="3"/>
      <c r="D130" s="3"/>
      <c r="E130" s="3"/>
      <c r="F130" s="3"/>
      <c r="G130" s="3"/>
      <c r="H130" s="2"/>
    </row>
    <row r="131" spans="2:8" x14ac:dyDescent="0.2">
      <c r="B131" t="s">
        <v>5</v>
      </c>
      <c r="C131" s="1" t="s">
        <v>4</v>
      </c>
    </row>
    <row r="132" spans="2:8" x14ac:dyDescent="0.2">
      <c r="B132" t="s">
        <v>3</v>
      </c>
      <c r="C132" s="1" t="s">
        <v>2</v>
      </c>
    </row>
    <row r="133" spans="2:8" x14ac:dyDescent="0.2">
      <c r="B133" t="s">
        <v>1</v>
      </c>
      <c r="C133" t="s">
        <v>0</v>
      </c>
    </row>
  </sheetData>
  <pageMargins left="0.7" right="0.7" top="0.75" bottom="0.75" header="0.3" footer="0.3"/>
  <pageSetup scale="58" fitToHeight="8" orientation="landscape" horizontalDpi="0" verticalDpi="0"/>
  <rowBreaks count="2" manualBreakCount="2">
    <brk id="39" max="16383" man="1"/>
    <brk id="8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US_FedBudget</vt:lpstr>
      <vt:lpstr>US_FedBudget!Print_Area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AdminCASCO</dc:creator>
  <cp:lastModifiedBy>AdminCASCO</cp:lastModifiedBy>
  <dcterms:created xsi:type="dcterms:W3CDTF">2025-08-25T18:34:46Z</dcterms:created>
  <dcterms:modified xsi:type="dcterms:W3CDTF">2025-08-25T18:36:31Z</dcterms:modified>
</cp:coreProperties>
</file>